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660" yWindow="540" windowWidth="24675" windowHeight="11805"/>
  </bookViews>
  <sheets>
    <sheet name="ELENCO_FATTURE_DEFINITIVE" sheetId="1" r:id="rId1"/>
  </sheets>
  <definedNames>
    <definedName name="_xlnm._FilterDatabase" localSheetId="0" hidden="1">ELENCO_FATTURE_DEFINITIVE!$A$4:$C$76</definedName>
  </definedNames>
  <calcPr calcId="125725"/>
</workbook>
</file>

<file path=xl/calcChain.xml><?xml version="1.0" encoding="utf-8"?>
<calcChain xmlns="http://schemas.openxmlformats.org/spreadsheetml/2006/main">
  <c r="B24" i="1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</calcChain>
</file>

<file path=xl/sharedStrings.xml><?xml version="1.0" encoding="utf-8"?>
<sst xmlns="http://schemas.openxmlformats.org/spreadsheetml/2006/main" count="8" uniqueCount="8">
  <si>
    <t>servizio calla neve</t>
  </si>
  <si>
    <t>cippato scuole</t>
  </si>
  <si>
    <t>vari lavori selvicoltore</t>
  </si>
  <si>
    <t>Pubblicazione ai sensi dell'art. 7 cpv 3 LCPUBB</t>
  </si>
  <si>
    <t>Ditta</t>
  </si>
  <si>
    <t>Oggetto</t>
  </si>
  <si>
    <t>Valore totale delle commesse</t>
  </si>
  <si>
    <t>Lista delle commesse pubbliche per l'anno 2017 superiori a Fr. 5'000.- (IVA compresa)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</si>
</sst>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 applyFont="1"/>
    <xf numFmtId="0" fontId="16" fillId="0" borderId="0" xfId="0" applyFont="1" applyAlignment="1">
      <alignment vertical="center" wrapText="1"/>
    </xf>
    <xf numFmtId="0" fontId="0" fillId="33" borderId="0" xfId="0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"/>
  <sheetViews>
    <sheetView tabSelected="1" workbookViewId="0">
      <selection activeCell="A2" sqref="A2"/>
    </sheetView>
  </sheetViews>
  <sheetFormatPr defaultRowHeight="15"/>
  <cols>
    <col min="1" max="1" width="72" bestFit="1" customWidth="1"/>
    <col min="2" max="2" width="58.42578125" bestFit="1" customWidth="1"/>
    <col min="3" max="3" width="20.42578125" customWidth="1"/>
  </cols>
  <sheetData>
    <row r="1" spans="1:3">
      <c r="A1" s="5" t="s">
        <v>7</v>
      </c>
      <c r="B1" s="2"/>
      <c r="C1" s="2"/>
    </row>
    <row r="2" spans="1:3">
      <c r="A2" s="3" t="s">
        <v>3</v>
      </c>
      <c r="B2" s="2"/>
      <c r="C2" s="2"/>
    </row>
    <row r="4" spans="1:3" ht="30">
      <c r="A4" s="4" t="s">
        <v>4</v>
      </c>
      <c r="B4" s="4" t="s">
        <v>5</v>
      </c>
      <c r="C4" s="4" t="s">
        <v>6</v>
      </c>
    </row>
    <row r="5" spans="1:3">
      <c r="A5" t="str">
        <f>"Aerimpianti SA Via Moretto 2 6924 Sorengo"</f>
        <v>Aerimpianti SA Via Moretto 2 6924 Sorengo</v>
      </c>
      <c r="B5" t="str">
        <f>"ampliamamento ISMM"</f>
        <v>ampliamamento ISMM</v>
      </c>
      <c r="C5" s="1">
        <v>89024</v>
      </c>
    </row>
    <row r="6" spans="1:3">
      <c r="A6" t="str">
        <f>"Alder + Eisenhut AG 9642 Ebnat-Kappel"</f>
        <v>Alder + Eisenhut AG 9642 Ebnat-Kappel</v>
      </c>
      <c r="B6" t="str">
        <f>"materiale ginnastica"</f>
        <v>materiale ginnastica</v>
      </c>
      <c r="C6" s="1">
        <v>5285.75</v>
      </c>
    </row>
    <row r="7" spans="1:3">
      <c r="A7" t="str">
        <f>"Alpiq InTec Schweiz AG Hohlstrasse 188 8000 Zurigo"</f>
        <v>Alpiq InTec Schweiz AG Hohlstrasse 188 8000 Zurigo</v>
      </c>
      <c r="B7" t="str">
        <f>"ampliamento ISMM"</f>
        <v>ampliamento ISMM</v>
      </c>
      <c r="C7" s="1">
        <v>34845.949999999997</v>
      </c>
    </row>
    <row r="8" spans="1:3">
      <c r="A8" t="str">
        <f t="shared" ref="A8" si="0">"Alpuriget Sagl Via Industra 7 6826 Riva S. Vitale"</f>
        <v>Alpuriget Sagl Via Industra 7 6826 Riva S. Vitale</v>
      </c>
      <c r="B8" t="str">
        <f>"smaltimento vetro"</f>
        <v>smaltimento vetro</v>
      </c>
      <c r="C8" s="1">
        <v>9687.7000000000007</v>
      </c>
    </row>
    <row r="9" spans="1:3">
      <c r="A9" t="str">
        <f>"Antonio Corti SA Via Rompada 6987 Caslano"</f>
        <v>Antonio Corti SA Via Rompada 6987 Caslano</v>
      </c>
      <c r="B9" t="str">
        <f>"Ampliamento ISMM acconti"</f>
        <v>Ampliamento ISMM acconti</v>
      </c>
      <c r="C9" s="1">
        <v>36000</v>
      </c>
    </row>
    <row r="10" spans="1:3">
      <c r="A10" t="str">
        <f t="shared" ref="A10" si="1">"Azienda Cantonale dei rifiuti 6934 Bioggio"</f>
        <v>Azienda Cantonale dei rifiuti 6934 Bioggio</v>
      </c>
      <c r="B10" t="str">
        <f>"smaltimento RSU"</f>
        <v>smaltimento RSU</v>
      </c>
      <c r="C10" s="1">
        <v>48678</v>
      </c>
    </row>
    <row r="11" spans="1:3">
      <c r="A11" t="str">
        <f>"BDO AG Landenbergstrasse 34 6002 Luzern"</f>
        <v>BDO AG Landenbergstrasse 34 6002 Luzern</v>
      </c>
      <c r="B11" t="str">
        <f>"revuiosone 2016"</f>
        <v>revuiosone 2016</v>
      </c>
      <c r="C11" s="1">
        <v>5940</v>
      </c>
    </row>
    <row r="12" spans="1:3">
      <c r="A12" t="str">
        <f>"Betag - Betontaglio SA 6814 Cadempino"</f>
        <v>Betag - Betontaglio SA 6814 Cadempino</v>
      </c>
      <c r="B12" t="str">
        <f>"ampliemanto ISMM"</f>
        <v>ampliemanto ISMM</v>
      </c>
      <c r="C12" s="1">
        <v>7004.75</v>
      </c>
    </row>
    <row r="13" spans="1:3">
      <c r="A13" t="str">
        <f>"Bizzini Fausto SA Impresa giardinaggio 6915 Pambio-Noranco"</f>
        <v>Bizzini Fausto SA Impresa giardinaggio 6915 Pambio-Noranco</v>
      </c>
      <c r="B13" t="str">
        <f>"liquidazione gardinere ampliamento ISMM"</f>
        <v>liquidazione gardinere ampliamento ISMM</v>
      </c>
      <c r="C13" s="1">
        <v>69500</v>
      </c>
    </row>
    <row r="14" spans="1:3">
      <c r="A14" t="str">
        <f t="shared" ref="A14" si="2">"Centro di Calcolo Elettronico Ing. Lombardi SA Via S. Gordola 44 6596 Gordola"</f>
        <v>Centro di Calcolo Elettronico Ing. Lombardi SA Via S. Gordola 44 6596 Gordola</v>
      </c>
      <c r="B14" t="str">
        <f>"contratti manutenzione"</f>
        <v>contratti manutenzione</v>
      </c>
      <c r="C14" s="1">
        <v>10182.450000000001</v>
      </c>
    </row>
    <row r="15" spans="1:3">
      <c r="A15" t="str">
        <f t="shared" ref="A15" si="3">"CHC Business Solutions SA 6962 Viganello"</f>
        <v>CHC Business Solutions SA 6962 Viganello</v>
      </c>
      <c r="B15" t="str">
        <f>"conteggio fotocopie SE + SI ago / dic 2017"</f>
        <v>conteggio fotocopie SE + SI ago / dic 2017</v>
      </c>
      <c r="C15" s="1">
        <v>9098.65</v>
      </c>
    </row>
    <row r="16" spans="1:3">
      <c r="A16" t="str">
        <f>"Coibentazione SA via Roncaglia 15 6883 Novazzano"</f>
        <v>Coibentazione SA via Roncaglia 15 6883 Novazzano</v>
      </c>
      <c r="B16" t="str">
        <f>"liquidazione ampliamento ISMM"</f>
        <v>liquidazione ampliamento ISMM</v>
      </c>
      <c r="C16" s="1">
        <v>8800</v>
      </c>
    </row>
    <row r="17" spans="1:3">
      <c r="A17" t="str">
        <f t="shared" ref="A17" si="4">"Conrad Kern AG Althardstrasse 147 8105 Regensdorf"</f>
        <v>Conrad Kern AG Althardstrasse 147 8105 Regensdorf</v>
      </c>
      <c r="B17" t="str">
        <f>"saldo finale ampliamento ISMM"</f>
        <v>saldo finale ampliamento ISMM</v>
      </c>
      <c r="C17" s="1">
        <v>11254</v>
      </c>
    </row>
    <row r="18" spans="1:3">
      <c r="A18" t="str">
        <f>"C.P.A. Costruzione Pavimentazione Asfalti SA 6900 Lugano"</f>
        <v>C.P.A. Costruzione Pavimentazione Asfalti SA 6900 Lugano</v>
      </c>
      <c r="B18" t="str">
        <f>"moderazione comparto scuole"</f>
        <v>moderazione comparto scuole</v>
      </c>
      <c r="C18" s="1">
        <v>125049</v>
      </c>
    </row>
    <row r="19" spans="1:3">
      <c r="A19" t="str">
        <f>"CS Legnami SA Via Temporiva 14 6900 Lugano"</f>
        <v>CS Legnami SA Via Temporiva 14 6900 Lugano</v>
      </c>
      <c r="B19" t="str">
        <f>"saldo finale ampliamento ISMM"</f>
        <v>saldo finale ampliamento ISMM</v>
      </c>
      <c r="C19" s="1">
        <v>15700</v>
      </c>
    </row>
    <row r="20" spans="1:3">
      <c r="A20" t="str">
        <f>"Dall'Ava apre e chiude sagl Via Galbisio 2 6503 Bellinzona"</f>
        <v>Dall'Ava apre e chiude sagl Via Galbisio 2 6503 Bellinzona</v>
      </c>
      <c r="B20" t="str">
        <f>"riparazione maniglia scuola"</f>
        <v>riparazione maniglia scuola</v>
      </c>
      <c r="C20" s="1">
        <v>9133.6</v>
      </c>
    </row>
    <row r="21" spans="1:3">
      <c r="A21" t="str">
        <f>"Dick &amp; Figli SA Via G. Buffi 6900 Lugano"</f>
        <v>Dick &amp; Figli SA Via G. Buffi 6900 Lugano</v>
      </c>
      <c r="B21" t="str">
        <f>"liquidazione ampliamento ISMM"</f>
        <v>liquidazione ampliamento ISMM</v>
      </c>
      <c r="C21" s="1">
        <v>80789.100000000006</v>
      </c>
    </row>
    <row r="22" spans="1:3">
      <c r="A22" t="str">
        <f>"Edil Studio Motta Sagl 6982 Agno"</f>
        <v>Edil Studio Motta Sagl 6982 Agno</v>
      </c>
      <c r="B22" t="str">
        <f>"liquidazione finale"</f>
        <v>liquidazione finale</v>
      </c>
      <c r="C22" s="1">
        <v>38750</v>
      </c>
    </row>
    <row r="23" spans="1:3">
      <c r="A23" t="str">
        <f>"Ego Kiefer SA Schöntalstrasse 2 9450 Altstätten"</f>
        <v>Ego Kiefer SA Schöntalstrasse 2 9450 Altstätten</v>
      </c>
      <c r="B23" t="str">
        <f>"acconto ampliamento ISMM"</f>
        <v>acconto ampliamento ISMM</v>
      </c>
      <c r="C23" s="1">
        <v>37913.550000000003</v>
      </c>
    </row>
    <row r="24" spans="1:3">
      <c r="A24" t="str">
        <f t="shared" ref="A24" si="5">"Elettrocrivelli SA Via Cresperone 2 6932 Breganzona"</f>
        <v>Elettrocrivelli SA Via Cresperone 2 6932 Breganzona</v>
      </c>
      <c r="B24" t="str">
        <f>"ampliamento ISMM"</f>
        <v>ampliamento ISMM</v>
      </c>
      <c r="C24" s="1">
        <v>199699.95</v>
      </c>
    </row>
    <row r="25" spans="1:3">
      <c r="A25" t="str">
        <f>"Enerti SA 6802 Rivera"</f>
        <v>Enerti SA 6802 Rivera</v>
      </c>
      <c r="B25" t="str">
        <f>"città energia"</f>
        <v>città energia</v>
      </c>
      <c r="C25" s="1">
        <v>9000</v>
      </c>
    </row>
    <row r="26" spans="1:3">
      <c r="A26" t="str">
        <f>"Europrodotti Mario Bernasconi Via Argine 3 Zona Industriale 6930 Bedano"</f>
        <v>Europrodotti Mario Bernasconi Via Argine 3 Zona Industriale 6930 Bedano</v>
      </c>
      <c r="B26" t="str">
        <f>"liquidazione ampliemanto ISMM"</f>
        <v>liquidazione ampliemanto ISMM</v>
      </c>
      <c r="C26" s="1">
        <v>7500</v>
      </c>
    </row>
    <row r="27" spans="1:3">
      <c r="A27" t="str">
        <f>"Flavio Morosoli SA 6917 Barbengo"</f>
        <v>Flavio Morosoli SA 6917 Barbengo</v>
      </c>
      <c r="B27" t="str">
        <f>"fassoio lavatoviglia"</f>
        <v>fassoio lavatoviglia</v>
      </c>
      <c r="C27" s="1">
        <v>40399.25</v>
      </c>
    </row>
    <row r="28" spans="1:3">
      <c r="A28" t="str">
        <f t="shared" ref="A28" si="6">"Fratelli Maffi Piano La Stampa 6964 Davesco-Soragno"</f>
        <v>Fratelli Maffi Piano La Stampa 6964 Davesco-Soragno</v>
      </c>
      <c r="B28" t="str">
        <f>"vuotatura depuratore bonigico carta"</f>
        <v>vuotatura depuratore bonigico carta</v>
      </c>
      <c r="C28" s="1">
        <v>22812</v>
      </c>
    </row>
    <row r="29" spans="1:3">
      <c r="A29" t="str">
        <f>"G. &amp; B. Garage Bivio SA Via Cantonale 6986 Curio"</f>
        <v>G. &amp; B. Garage Bivio SA Via Cantonale 6986 Curio</v>
      </c>
      <c r="B29" t="str">
        <f>"Treasporto allievi SI 2016/2017"</f>
        <v>Treasporto allievi SI 2016/2017</v>
      </c>
      <c r="C29" s="1">
        <v>18630</v>
      </c>
    </row>
    <row r="30" spans="1:3">
      <c r="A30" t="str">
        <f t="shared" ref="A30" si="7">"Gasperi Massimo Sagl Strada Comunale 6986 Miglieglia"</f>
        <v>Gasperi Massimo Sagl Strada Comunale 6986 Miglieglia</v>
      </c>
      <c r="B30" t="str">
        <f>"pannelli scuola"</f>
        <v>pannelli scuola</v>
      </c>
      <c r="C30" s="1">
        <v>53544.25</v>
      </c>
    </row>
    <row r="31" spans="1:3">
      <c r="A31" t="str">
        <f>"Geoexpert di Domenico Mazzaglia Via Al Fiume 6 6962 Viganello"</f>
        <v>Geoexpert di Domenico Mazzaglia Via Al Fiume 6 6962 Viganello</v>
      </c>
      <c r="B31" t="str">
        <f>"acconto ampliamento ISMM"</f>
        <v>acconto ampliamento ISMM</v>
      </c>
      <c r="C31" s="1">
        <v>13000</v>
      </c>
    </row>
    <row r="32" spans="1:3">
      <c r="A32" t="str">
        <f>"Giacomazzi e Ruffini SA 6670 Avegno"</f>
        <v>Giacomazzi e Ruffini SA 6670 Avegno</v>
      </c>
      <c r="B32" t="str">
        <f>"ampliamento ISMM"</f>
        <v>ampliamento ISMM</v>
      </c>
      <c r="C32" s="1">
        <v>130000</v>
      </c>
    </row>
    <row r="33" spans="1:3">
      <c r="A33" t="str">
        <f>"Giampiero Antonioli PIAZZA COMPOSTAGGIO Via Pazz 1 6986 Novaggio"</f>
        <v>Giampiero Antonioli PIAZZA COMPOSTAGGIO Via Pazz 1 6986 Novaggio</v>
      </c>
      <c r="B33" t="str">
        <f>"1° acconto compostaggio"</f>
        <v>1° acconto compostaggio</v>
      </c>
      <c r="C33" s="1">
        <v>26000</v>
      </c>
    </row>
    <row r="34" spans="1:3">
      <c r="A34" t="str">
        <f t="shared" ref="A34" si="8">"Gianni Ochsner Servizi Pubblici SA via Cantonale 2 6814 Lamone"</f>
        <v>Gianni Ochsner Servizi Pubblici SA via Cantonale 2 6814 Lamone</v>
      </c>
      <c r="B34" t="str">
        <f>"noleggio silo"</f>
        <v>noleggio silo</v>
      </c>
      <c r="C34" s="1">
        <v>16486.599999999999</v>
      </c>
    </row>
    <row r="35" spans="1:3">
      <c r="A35" t="str">
        <f>"Giotto SA Via Violino 6928 Manno"</f>
        <v>Giotto SA Via Violino 6928 Manno</v>
      </c>
      <c r="B35" t="str">
        <f>"ampliamento ISMM 16.124"</f>
        <v>ampliamento ISMM 16.124</v>
      </c>
      <c r="C35" s="1">
        <v>13744.6</v>
      </c>
    </row>
    <row r="36" spans="1:3">
      <c r="A36" t="str">
        <f t="shared" ref="A36" si="9">"giovanni agustoni SA via Industria 21 6934 Bioggio"</f>
        <v>giovanni agustoni SA via Industria 21 6934 Bioggio</v>
      </c>
      <c r="B36" t="str">
        <f>"rifiuti giri"</f>
        <v>rifiuti giri</v>
      </c>
      <c r="C36" s="1">
        <v>30307</v>
      </c>
    </row>
    <row r="37" spans="1:3">
      <c r="A37" t="str">
        <f>"Grenkefactoring AG Righetti combustibili SA Hochbergerstrasse 60C 4057 Basel"</f>
        <v>Grenkefactoring AG Righetti combustibili SA Hochbergerstrasse 60C 4057 Basel</v>
      </c>
      <c r="B37" t="str">
        <f>"nafta riscaldamento Municipio"</f>
        <v>nafta riscaldamento Municipio</v>
      </c>
      <c r="C37" s="1">
        <v>5676.45</v>
      </c>
    </row>
    <row r="38" spans="1:3">
      <c r="A38" t="str">
        <f>"Hunziker AG Thalwil Tischenloosttrasse 75 8800 Thalwil"</f>
        <v>Hunziker AG Thalwil Tischenloosttrasse 75 8800 Thalwil</v>
      </c>
      <c r="B38" t="str">
        <f>"ampliamento ISMM mobilio aule"</f>
        <v>ampliamento ISMM mobilio aule</v>
      </c>
      <c r="C38" s="1">
        <v>12961.35</v>
      </c>
    </row>
    <row r="39" spans="1:3">
      <c r="A39" t="str">
        <f>"Ing. Enzo Vanetta Studio d'ingegneria Via la Santa 9 6962 Viganello"</f>
        <v>Ing. Enzo Vanetta Studio d'ingegneria Via la Santa 9 6962 Viganello</v>
      </c>
      <c r="B39" t="str">
        <f>"liquidaione ampliamento ISMM"</f>
        <v>liquidaione ampliamento ISMM</v>
      </c>
      <c r="C39" s="1">
        <v>10972</v>
      </c>
    </row>
    <row r="40" spans="1:3">
      <c r="A40" t="str">
        <f>"Innosasn SA Via della Posta 6934 Bioggio"</f>
        <v>Innosasn SA Via della Posta 6934 Bioggio</v>
      </c>
      <c r="B40" t="str">
        <f>"ampliamento ISMM"</f>
        <v>ampliamento ISMM</v>
      </c>
      <c r="C40" s="1">
        <v>15966.9</v>
      </c>
    </row>
    <row r="41" spans="1:3">
      <c r="A41" t="str">
        <f t="shared" ref="A41" si="10">"ISS Facility Servises AG Buckhauserstrasse 22 8010 Zurich"</f>
        <v>ISS Facility Servises AG Buckhauserstrasse 22 8010 Zurich</v>
      </c>
      <c r="B41" t="str">
        <f>"SI Curio"</f>
        <v>SI Curio</v>
      </c>
      <c r="C41" s="1">
        <v>81778.5</v>
      </c>
    </row>
    <row r="42" spans="1:3">
      <c r="A42" t="str">
        <f t="shared" ref="A42" si="11">"Istampa cartoleria SA 6982 Agno"</f>
        <v>Istampa cartoleria SA 6982 Agno</v>
      </c>
      <c r="B42" t="str">
        <f>"materiale SE"</f>
        <v>materiale SE</v>
      </c>
      <c r="C42" s="1">
        <v>17935</v>
      </c>
    </row>
    <row r="43" spans="1:3">
      <c r="A43" t="str">
        <f>"Laube SA Via Chiasso 6710 Biasca"</f>
        <v>Laube SA Via Chiasso 6710 Biasca</v>
      </c>
      <c r="B43" t="str">
        <f>"ampliamento ISMM"</f>
        <v>ampliamento ISMM</v>
      </c>
      <c r="C43" s="1">
        <v>30000</v>
      </c>
    </row>
    <row r="44" spans="1:3">
      <c r="A44" t="str">
        <f>"Lucchini &amp; Canepa Ingegneria SA "</f>
        <v xml:space="preserve">Lucchini &amp; Canepa Ingegneria SA </v>
      </c>
      <c r="B44" t="str">
        <f>"acconto 1 Pazz"</f>
        <v>acconto 1 Pazz</v>
      </c>
      <c r="C44" s="1">
        <v>27000</v>
      </c>
    </row>
    <row r="45" spans="1:3">
      <c r="A45" t="str">
        <f>"Lucchini &amp; Lippuner SA Via Luganetto 4 6962 Viganello"</f>
        <v>Lucchini &amp; Lippuner SA Via Luganetto 4 6962 Viganello</v>
      </c>
      <c r="B45" t="str">
        <f>"Tassa aggiornamenti catastali"</f>
        <v>Tassa aggiornamenti catastali</v>
      </c>
      <c r="C45" s="1">
        <v>7097.25</v>
      </c>
    </row>
    <row r="46" spans="1:3">
      <c r="A46" t="str">
        <f>"Mafledil SA 6500 Bellinzona"</f>
        <v>Mafledil SA 6500 Bellinzona</v>
      </c>
      <c r="B46" t="str">
        <f>"ampliamento ISMM"</f>
        <v>ampliamento ISMM</v>
      </c>
      <c r="C46" s="1">
        <v>146213</v>
      </c>
    </row>
    <row r="47" spans="1:3">
      <c r="A47" t="str">
        <f t="shared" ref="A47" si="12">"MalcaFer Sagl 6981 Bedigliora"</f>
        <v>MalcaFer Sagl 6981 Bedigliora</v>
      </c>
      <c r="B47" t="str">
        <f>"nolegio bombole cannello da taglio"</f>
        <v>nolegio bombole cannello da taglio</v>
      </c>
      <c r="C47" s="1">
        <v>31027</v>
      </c>
    </row>
    <row r="48" spans="1:3">
      <c r="A48" t="str">
        <f>"Manutecnica Sagl 6917 Barbengo"</f>
        <v>Manutecnica Sagl 6917 Barbengo</v>
      </c>
      <c r="B48" t="str">
        <f>"liquidazione ampliamento ISMM"</f>
        <v>liquidazione ampliamento ISMM</v>
      </c>
      <c r="C48" s="1">
        <v>29000</v>
      </c>
    </row>
    <row r="49" spans="1:3">
      <c r="A49" t="str">
        <f t="shared" ref="A49" si="13">"Maturi e Sampietro SA Strada Cantonale 6805 Mezzovico"</f>
        <v>Maturi e Sampietro SA Strada Cantonale 6805 Mezzovico</v>
      </c>
      <c r="B49" t="str">
        <f>"ampliamento ISMM"</f>
        <v>ampliamento ISMM</v>
      </c>
      <c r="C49" s="1">
        <v>47708</v>
      </c>
    </row>
    <row r="50" spans="1:3">
      <c r="A50" t="str">
        <f>"Mecoba SA Via Sasselli 6982 Agno"</f>
        <v>Mecoba SA Via Sasselli 6982 Agno</v>
      </c>
      <c r="B50" t="str">
        <f>"ampliamento ISMM"</f>
        <v>ampliamento ISMM</v>
      </c>
      <c r="C50" s="1">
        <v>18085</v>
      </c>
    </row>
    <row r="51" spans="1:3">
      <c r="A51" t="str">
        <f t="shared" ref="A51:A53" si="14">"Pedrotti Ivan Via Selva Bella 3 Casella postale 101 6986 Novaggio"</f>
        <v>Pedrotti Ivan Via Selva Bella 3 Casella postale 101 6986 Novaggio</v>
      </c>
      <c r="B51" t="s">
        <v>0</v>
      </c>
      <c r="C51" s="1">
        <v>19956</v>
      </c>
    </row>
    <row r="52" spans="1:3">
      <c r="A52" t="str">
        <f t="shared" si="14"/>
        <v>Pedrotti Ivan Via Selva Bella 3 Casella postale 101 6986 Novaggio</v>
      </c>
      <c r="B52" t="s">
        <v>1</v>
      </c>
      <c r="C52" s="1">
        <v>36155</v>
      </c>
    </row>
    <row r="53" spans="1:3">
      <c r="A53" t="str">
        <f t="shared" si="14"/>
        <v>Pedrotti Ivan Via Selva Bella 3 Casella postale 101 6986 Novaggio</v>
      </c>
      <c r="B53" t="s">
        <v>2</v>
      </c>
      <c r="C53" s="1">
        <v>19662.7</v>
      </c>
    </row>
    <row r="54" spans="1:3">
      <c r="A54" t="str">
        <f>"Pellegrini Paolo 6984 Pura"</f>
        <v>Pellegrini Paolo 6984 Pura</v>
      </c>
      <c r="B54" t="str">
        <f>"ampliamento ISMM"</f>
        <v>ampliamento ISMM</v>
      </c>
      <c r="C54" s="1">
        <v>6104</v>
      </c>
    </row>
    <row r="55" spans="1:3">
      <c r="A55" t="str">
        <f>"Peter Disch e Fausto Marcoli Comunità di Lavoro Via Pazz 6986 Novaggio"</f>
        <v>Peter Disch e Fausto Marcoli Comunità di Lavoro Via Pazz 6986 Novaggio</v>
      </c>
      <c r="B55" t="str">
        <f>"ampliamento ISMM"</f>
        <v>ampliamento ISMM</v>
      </c>
      <c r="C55" s="1">
        <v>12610.45</v>
      </c>
    </row>
    <row r="56" spans="1:3">
      <c r="A56" t="str">
        <f>"PGF Solutions Sagl Via Ronchetto 5 6900 Lugano"</f>
        <v>PGF Solutions Sagl Via Ronchetto 5 6900 Lugano</v>
      </c>
      <c r="B56" t="str">
        <f>"web server mensa"</f>
        <v>web server mensa</v>
      </c>
      <c r="C56" s="1">
        <v>5830</v>
      </c>
    </row>
    <row r="57" spans="1:3">
      <c r="A57" t="str">
        <f>"Piona Elproject SA Via Curti 5 6900 Lugano"</f>
        <v>Piona Elproject SA Via Curti 5 6900 Lugano</v>
      </c>
      <c r="B57" t="str">
        <f>"quadro elettrico nuovo centro scolastico"</f>
        <v>quadro elettrico nuovo centro scolastico</v>
      </c>
      <c r="C57" s="1">
        <v>37000</v>
      </c>
    </row>
    <row r="58" spans="1:3">
      <c r="A58" t="str">
        <f>"P.L. Valli SA 6916 Grancia"</f>
        <v>P.L. Valli SA 6916 Grancia</v>
      </c>
      <c r="B58" t="str">
        <f>"ampliamento ISMM"</f>
        <v>ampliamento ISMM</v>
      </c>
      <c r="C58" s="1">
        <v>16493.95</v>
      </c>
    </row>
    <row r="59" spans="1:3">
      <c r="A59" t="str">
        <f t="shared" ref="A59:A60" si="15">"QuantMann SA Via Cantonale 6723 Prugiasco"</f>
        <v>QuantMann SA Via Cantonale 6723 Prugiasco</v>
      </c>
      <c r="B59" t="str">
        <f>"manutenzione impianto cippato"</f>
        <v>manutenzione impianto cippato</v>
      </c>
      <c r="C59" s="1">
        <v>34161</v>
      </c>
    </row>
    <row r="60" spans="1:3">
      <c r="A60" t="str">
        <f t="shared" si="15"/>
        <v>QuantMann SA Via Cantonale 6723 Prugiasco</v>
      </c>
      <c r="B60" t="str">
        <f>"abbonamento di servizio caldaia"</f>
        <v>abbonamento di servizio caldaia</v>
      </c>
      <c r="C60" s="1">
        <v>3564</v>
      </c>
    </row>
    <row r="61" spans="1:3">
      <c r="A61" t="str">
        <f>"Sacchetti Marco Via Cantonale 6928 Manno"</f>
        <v>Sacchetti Marco Via Cantonale 6928 Manno</v>
      </c>
      <c r="B61" t="str">
        <f>"liquidazione ISMM"</f>
        <v>liquidazione ISMM</v>
      </c>
      <c r="C61" s="1">
        <v>42888</v>
      </c>
    </row>
    <row r="62" spans="1:3">
      <c r="A62" t="str">
        <f>"Sandro Sormani SA Impresa di Pittura Via Campagna 6983 Magliaso"</f>
        <v>Sandro Sormani SA Impresa di Pittura Via Campagna 6983 Magliaso</v>
      </c>
      <c r="B62" t="str">
        <f>"ampliamento ISMM"</f>
        <v>ampliamento ISMM</v>
      </c>
      <c r="C62" s="1">
        <v>32841.199999999997</v>
      </c>
    </row>
    <row r="63" spans="1:3">
      <c r="A63" t="str">
        <f>"Schenker Storen AG Stauwehrstrasse 34 5012 Schönenwerd"</f>
        <v>Schenker Storen AG Stauwehrstrasse 34 5012 Schönenwerd</v>
      </c>
      <c r="B63" t="str">
        <f>"ampliamento ISMM"</f>
        <v>ampliamento ISMM</v>
      </c>
      <c r="C63" s="1">
        <v>22999.65</v>
      </c>
    </row>
    <row r="64" spans="1:3">
      <c r="A64" t="str">
        <f>"Securiton SA 3052 Zollikofen"</f>
        <v>Securiton SA 3052 Zollikofen</v>
      </c>
      <c r="B64" t="str">
        <f>"abbonamento ricezione"</f>
        <v>abbonamento ricezione</v>
      </c>
      <c r="C64" s="1">
        <v>14680.8</v>
      </c>
    </row>
    <row r="65" spans="1:3">
      <c r="A65" t="str">
        <f t="shared" ref="A65" si="16">"Signal AG 3294 Büren an der Aare"</f>
        <v>Signal AG 3294 Büren an der Aare</v>
      </c>
      <c r="B65" t="str">
        <f>"cartelli segnalazione moderazine traffico scuole"</f>
        <v>cartelli segnalazione moderazine traffico scuole</v>
      </c>
      <c r="C65" s="1">
        <v>6634.8</v>
      </c>
    </row>
    <row r="66" spans="1:3">
      <c r="A66" t="str">
        <f>"Silvano Pozzi SA Via Cereda 9 a 6828 Balerna"</f>
        <v>Silvano Pozzi SA Via Cereda 9 a 6828 Balerna</v>
      </c>
      <c r="B66" t="str">
        <f>"ampliamento ISMM"</f>
        <v>ampliamento ISMM</v>
      </c>
      <c r="C66" s="1">
        <v>80170.899999999994</v>
      </c>
    </row>
    <row r="67" spans="1:3">
      <c r="A67" t="str">
        <f>"Spalu SA Via Concordia 12 Casella Postale 608 6900 Lugano"</f>
        <v>Spalu SA Via Concordia 12 Casella Postale 608 6900 Lugano</v>
      </c>
      <c r="B67" t="str">
        <f>"rapezzi vari comune di novaggio"</f>
        <v>rapezzi vari comune di novaggio</v>
      </c>
      <c r="C67" s="1">
        <v>11250</v>
      </c>
    </row>
    <row r="68" spans="1:3">
      <c r="A68" t="str">
        <f>"Tech-Insta SA Via Industria 6807 Taverne"</f>
        <v>Tech-Insta SA Via Industria 6807 Taverne</v>
      </c>
      <c r="B68" t="str">
        <f>"liquidazione ampliamento ISMM"</f>
        <v>liquidazione ampliamento ISMM</v>
      </c>
      <c r="C68" s="1">
        <v>123842</v>
      </c>
    </row>
    <row r="69" spans="1:3">
      <c r="A69" t="str">
        <f>"Ufficio consulenza Energia Sagl 6900 Paradiso"</f>
        <v>Ufficio consulenza Energia Sagl 6900 Paradiso</v>
      </c>
      <c r="B69" t="str">
        <f>"Semini ampliamento ISMM"</f>
        <v>Semini ampliamento ISMM</v>
      </c>
      <c r="C69" s="1">
        <v>24250</v>
      </c>
    </row>
    <row r="70" spans="1:3">
      <c r="A70" t="str">
        <f>"Vetrimarghi SA Via Lugano 32 6710 Biasca"</f>
        <v>Vetrimarghi SA Via Lugano 32 6710 Biasca</v>
      </c>
      <c r="B70" t="str">
        <f>"liquidazione ISMM"</f>
        <v>liquidazione ISMM</v>
      </c>
      <c r="C70" s="1">
        <v>44270</v>
      </c>
    </row>
    <row r="71" spans="1:3">
      <c r="A71" t="str">
        <f>"Vitrocsa Design System SA Zona Industriale 1 Via Vedeggio 7 6807 Taverne"</f>
        <v>Vitrocsa Design System SA Zona Industriale 1 Via Vedeggio 7 6807 Taverne</v>
      </c>
      <c r="B71" t="str">
        <f>"liquidazione ampliamento ISMM"</f>
        <v>liquidazione ampliamento ISMM</v>
      </c>
      <c r="C71" s="1">
        <v>146300</v>
      </c>
    </row>
    <row r="72" spans="1:3">
      <c r="A72" t="str">
        <f t="shared" ref="A72:A76" si="17">"Walo Bertschinger SA Via San Gottardo 6807 Taverne"</f>
        <v>Walo Bertschinger SA Via San Gottardo 6807 Taverne</v>
      </c>
      <c r="B72" t="str">
        <f>"liquidazione ampliametno ISMM"</f>
        <v>liquidazione ampliametno ISMM</v>
      </c>
      <c r="C72" s="1">
        <v>85482</v>
      </c>
    </row>
    <row r="73" spans="1:3" hidden="1">
      <c r="A73" t="str">
        <f t="shared" si="17"/>
        <v>Walo Bertschinger SA Via San Gottardo 6807 Taverne</v>
      </c>
      <c r="B73" t="str">
        <f>"ampliamento ISMM"</f>
        <v>ampliamento ISMM</v>
      </c>
      <c r="C73" s="1">
        <v>3240</v>
      </c>
    </row>
    <row r="74" spans="1:3" hidden="1">
      <c r="A74" t="str">
        <f t="shared" si="17"/>
        <v>Walo Bertschinger SA Via San Gottardo 6807 Taverne</v>
      </c>
      <c r="B74" t="str">
        <f>"acconto ampliamento ISMM"</f>
        <v>acconto ampliamento ISMM</v>
      </c>
      <c r="C74" s="1">
        <v>5400</v>
      </c>
    </row>
    <row r="75" spans="1:3" hidden="1">
      <c r="A75" t="str">
        <f t="shared" si="17"/>
        <v>Walo Bertschinger SA Via San Gottardo 6807 Taverne</v>
      </c>
      <c r="B75" t="str">
        <f>"acconto ampliamento ISMM"</f>
        <v>acconto ampliamento ISMM</v>
      </c>
      <c r="C75" s="1">
        <v>5400</v>
      </c>
    </row>
    <row r="76" spans="1:3" hidden="1">
      <c r="A76" t="str">
        <f t="shared" si="17"/>
        <v>Walo Bertschinger SA Via San Gottardo 6807 Taverne</v>
      </c>
      <c r="B76" t="str">
        <f>"acconto ampliamento ISMM"</f>
        <v>acconto ampliamento ISMM</v>
      </c>
      <c r="C76" s="1">
        <v>43200</v>
      </c>
    </row>
  </sheetData>
  <autoFilter ref="A4:C76"/>
  <pageMargins left="7.874015748031496E-2" right="7.874015748031496E-2" top="7.874015748031496E-2" bottom="7.874015748031496E-2" header="0.31496062992125984" footer="0.31496062992125984"/>
  <pageSetup paperSize="9" scale="9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ELENCO_FATTURE_DEFINITIVE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Municipio Novaggio</dc:creator>
  <cp:lastModifiedBy>Municipio Novaggio</cp:lastModifiedBy>
  <cp:lastPrinted>2019-01-17T15:51:17Z</cp:lastPrinted>
  <dcterms:created xsi:type="dcterms:W3CDTF">2019-01-17T15:39:59Z</dcterms:created>
  <dcterms:modified xsi:type="dcterms:W3CDTF">2019-01-17T15:51:23Z</dcterms:modified>
</cp:coreProperties>
</file>