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4675" windowHeight="11805"/>
  </bookViews>
  <sheets>
    <sheet name="ELENCO_FATTURE_DEFINITIVE" sheetId="1" r:id="rId1"/>
  </sheets>
  <definedNames>
    <definedName name="_xlnm._FilterDatabase" localSheetId="0" hidden="1">ELENCO_FATTURE_DEFINITIVE!$A$5:$C$57</definedName>
  </definedNames>
  <calcPr calcId="0"/>
</workbook>
</file>

<file path=xl/calcChain.xml><?xml version="1.0" encoding="utf-8"?>
<calcChain xmlns="http://schemas.openxmlformats.org/spreadsheetml/2006/main">
  <c r="A57" i="1"/>
  <c r="A56"/>
  <c r="A55"/>
  <c r="A54"/>
  <c r="A53"/>
  <c r="A52"/>
  <c r="A51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1"/>
  <c r="A14"/>
  <c r="A13"/>
  <c r="A12"/>
  <c r="A10"/>
  <c r="A9"/>
  <c r="A50"/>
  <c r="A8"/>
  <c r="A7"/>
  <c r="A6"/>
  <c r="A5"/>
  <c r="B7"/>
  <c r="B50"/>
  <c r="B9"/>
  <c r="B12"/>
  <c r="B13"/>
  <c r="B11"/>
  <c r="B18"/>
  <c r="B21"/>
  <c r="B22"/>
  <c r="B23"/>
  <c r="B25"/>
  <c r="B26"/>
  <c r="B28"/>
  <c r="B29"/>
  <c r="B33"/>
  <c r="B34"/>
  <c r="B35"/>
  <c r="B36"/>
  <c r="B40"/>
  <c r="B41"/>
  <c r="B45"/>
  <c r="B49"/>
  <c r="B52"/>
  <c r="B54"/>
  <c r="B55"/>
  <c r="B57"/>
</calcChain>
</file>

<file path=xl/sharedStrings.xml><?xml version="1.0" encoding="utf-8"?>
<sst xmlns="http://schemas.openxmlformats.org/spreadsheetml/2006/main" count="101" uniqueCount="16">
  <si>
    <t>Servizio Calla neve</t>
  </si>
  <si>
    <t>Fornitura cippato</t>
  </si>
  <si>
    <t>lavori vari selvicoltore</t>
  </si>
  <si>
    <t>investimento ampliametno ISMM</t>
  </si>
  <si>
    <t>Lista delle commesse pubbliche per l'anno 2018 superiori a Fr. 5'000.- (IVA compresa)</t>
  </si>
  <si>
    <t>Pubblicazione ai sensi dell'art. 7 cpv 3 LCPUBB</t>
  </si>
  <si>
    <t>Ditta</t>
  </si>
  <si>
    <t>Oggetto</t>
  </si>
  <si>
    <t>Valore totale delle commesse</t>
  </si>
  <si>
    <t xml:space="preserve">Tipo di procedua </t>
  </si>
  <si>
    <t>Osservazioni</t>
  </si>
  <si>
    <t>somma totale fatture</t>
  </si>
  <si>
    <t>lavori geometra</t>
  </si>
  <si>
    <t>concorso pubblico</t>
  </si>
  <si>
    <t>concorso invito</t>
  </si>
  <si>
    <t>diretto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</si>
</sst>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 wrapText="1"/>
    </xf>
    <xf numFmtId="0" fontId="0" fillId="3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E9" sqref="E9"/>
    </sheetView>
  </sheetViews>
  <sheetFormatPr defaultRowHeight="15"/>
  <cols>
    <col min="1" max="1" width="72" bestFit="1" customWidth="1"/>
    <col min="2" max="2" width="66.28515625" bestFit="1" customWidth="1"/>
    <col min="3" max="3" width="20" style="1" customWidth="1"/>
    <col min="4" max="4" width="21.42578125" customWidth="1"/>
    <col min="5" max="5" width="20.42578125" customWidth="1"/>
  </cols>
  <sheetData>
    <row r="1" spans="1:5">
      <c r="A1" s="5" t="s">
        <v>4</v>
      </c>
      <c r="B1" s="2"/>
      <c r="C1" s="2"/>
      <c r="D1" s="2"/>
      <c r="E1" s="2"/>
    </row>
    <row r="2" spans="1:5">
      <c r="A2" s="3" t="s">
        <v>5</v>
      </c>
      <c r="B2" s="2"/>
      <c r="C2" s="2"/>
      <c r="D2" s="2"/>
      <c r="E2" s="2"/>
    </row>
    <row r="4" spans="1:5" ht="30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</row>
    <row r="5" spans="1:5">
      <c r="A5" t="str">
        <f>"Aerimpianti SA Via Moretto 2 6924 Sorengo"</f>
        <v>Aerimpianti SA Via Moretto 2 6924 Sorengo</v>
      </c>
      <c r="B5" t="s">
        <v>3</v>
      </c>
      <c r="C5" s="1">
        <v>19440</v>
      </c>
      <c r="D5" t="s">
        <v>13</v>
      </c>
      <c r="E5" s="6"/>
    </row>
    <row r="6" spans="1:5">
      <c r="A6" t="str">
        <f>"Alpiq inTec Ticino SA 6900 Lugano"</f>
        <v>Alpiq inTec Ticino SA 6900 Lugano</v>
      </c>
      <c r="B6" t="s">
        <v>3</v>
      </c>
      <c r="C6" s="1">
        <v>29160</v>
      </c>
      <c r="D6" s="19" t="s">
        <v>13</v>
      </c>
    </row>
    <row r="7" spans="1:5">
      <c r="A7" t="str">
        <f>"Alpuriget Sagl Via Industra 7 6826 Riva S. Vitale"</f>
        <v>Alpuriget Sagl Via Industra 7 6826 Riva S. Vitale</v>
      </c>
      <c r="B7" t="str">
        <f>"smaltimento vetro"</f>
        <v>smaltimento vetro</v>
      </c>
      <c r="C7" s="1">
        <v>16503.080000000002</v>
      </c>
      <c r="D7" s="19" t="s">
        <v>15</v>
      </c>
      <c r="E7" s="7" t="s">
        <v>11</v>
      </c>
    </row>
    <row r="8" spans="1:5">
      <c r="A8" t="str">
        <f>"Antonio Corti SA Via Rompada 6987 Caslano"</f>
        <v>Antonio Corti SA Via Rompada 6987 Caslano</v>
      </c>
      <c r="B8" t="s">
        <v>3</v>
      </c>
      <c r="C8" s="1">
        <v>20000</v>
      </c>
      <c r="D8" s="19" t="s">
        <v>13</v>
      </c>
    </row>
    <row r="9" spans="1:5">
      <c r="A9" t="str">
        <f>"Belometti Lorenzo Sagl 6981 Banco"</f>
        <v>Belometti Lorenzo Sagl 6981 Banco</v>
      </c>
      <c r="B9" t="str">
        <f>"sostituzione miscelatori protezione civile spogila"</f>
        <v>sostituzione miscelatori protezione civile spogila</v>
      </c>
      <c r="C9" s="1">
        <v>5057.6499999999996</v>
      </c>
      <c r="D9" s="19" t="s">
        <v>15</v>
      </c>
      <c r="E9" s="8" t="s">
        <v>11</v>
      </c>
    </row>
    <row r="10" spans="1:5">
      <c r="A10" t="str">
        <f>"Betag - Betontaglio SA 6814 Cadempino"</f>
        <v>Betag - Betontaglio SA 6814 Cadempino</v>
      </c>
      <c r="B10" t="s">
        <v>3</v>
      </c>
      <c r="C10" s="1">
        <v>16200</v>
      </c>
      <c r="D10" s="19" t="s">
        <v>13</v>
      </c>
    </row>
    <row r="11" spans="1:5">
      <c r="A11" t="str">
        <f>"C.P.A. Costruzione Pavimentazione Asfalti SA 6900 Lugano"</f>
        <v>C.P.A. Costruzione Pavimentazione Asfalti SA 6900 Lugano</v>
      </c>
      <c r="B11" t="str">
        <f>"manutenzione rapezzi strade Comunali"</f>
        <v>manutenzione rapezzi strade Comunali</v>
      </c>
      <c r="C11" s="1">
        <v>6696</v>
      </c>
      <c r="D11" s="19" t="s">
        <v>15</v>
      </c>
      <c r="E11" s="9"/>
    </row>
    <row r="12" spans="1:5">
      <c r="A12" t="str">
        <f>"Centro di Calcolo Elettronico Ing. Lombardi SA Via S. Gordola 44 6596 Gordola"</f>
        <v>Centro di Calcolo Elettronico Ing. Lombardi SA Via S. Gordola 44 6596 Gordola</v>
      </c>
      <c r="B12" t="str">
        <f>"canone gecto web"</f>
        <v>canone gecto web</v>
      </c>
      <c r="C12" s="1">
        <v>9058.9</v>
      </c>
      <c r="D12" s="19" t="s">
        <v>15</v>
      </c>
    </row>
    <row r="13" spans="1:5">
      <c r="A13" t="str">
        <f>"CHC Business Solutions SA 6962 Viganello"</f>
        <v>CHC Business Solutions SA 6962 Viganello</v>
      </c>
      <c r="B13" t="str">
        <f>"chc fotocpie SE e SI ago dic 2016"</f>
        <v>chc fotocpie SE e SI ago dic 2016</v>
      </c>
      <c r="C13" s="1">
        <v>9729.75</v>
      </c>
      <c r="D13" s="19" t="s">
        <v>15</v>
      </c>
      <c r="E13" s="10" t="s">
        <v>11</v>
      </c>
    </row>
    <row r="14" spans="1:5">
      <c r="A14" t="str">
        <f>"Conrad Kern AG Althardstrasse 147 8105 Regensdorf"</f>
        <v>Conrad Kern AG Althardstrasse 147 8105 Regensdorf</v>
      </c>
      <c r="B14" t="s">
        <v>3</v>
      </c>
      <c r="C14" s="1">
        <v>9540</v>
      </c>
      <c r="D14" s="19" t="s">
        <v>13</v>
      </c>
    </row>
    <row r="15" spans="1:5">
      <c r="A15" t="str">
        <f>"Ditta Giotto SA Via Violino 4 6928 Manno"</f>
        <v>Ditta Giotto SA Via Violino 4 6928 Manno</v>
      </c>
      <c r="B15" t="s">
        <v>3</v>
      </c>
      <c r="C15" s="1">
        <v>7560</v>
      </c>
      <c r="D15" s="19" t="s">
        <v>13</v>
      </c>
    </row>
    <row r="16" spans="1:5">
      <c r="A16" t="str">
        <f>"Drytech SA Via Industrie 12 6930 Bedano"</f>
        <v>Drytech SA Via Industrie 12 6930 Bedano</v>
      </c>
      <c r="B16" t="s">
        <v>3</v>
      </c>
      <c r="C16" s="1">
        <v>21000</v>
      </c>
      <c r="D16" s="19" t="s">
        <v>13</v>
      </c>
    </row>
    <row r="17" spans="1:5">
      <c r="A17" t="str">
        <f>"Edil Studio Motta Sagl 6982 Agno"</f>
        <v>Edil Studio Motta Sagl 6982 Agno</v>
      </c>
      <c r="B17" t="s">
        <v>3</v>
      </c>
      <c r="C17" s="1">
        <v>60000</v>
      </c>
      <c r="D17" s="19" t="s">
        <v>13</v>
      </c>
    </row>
    <row r="18" spans="1:5">
      <c r="A18" t="str">
        <f>"Edilstrada SA Via Landriani 8 6930 Bedano"</f>
        <v>Edilstrada SA Via Landriani 8 6930 Bedano</v>
      </c>
      <c r="B18" t="str">
        <f>"vari rapezzi strade comunali novaggio"</f>
        <v>vari rapezzi strade comunali novaggio</v>
      </c>
      <c r="C18" s="1">
        <v>9860</v>
      </c>
      <c r="D18" s="19" t="s">
        <v>15</v>
      </c>
    </row>
    <row r="19" spans="1:5">
      <c r="A19" t="str">
        <f>"Elettrocrivelli SA Via Cresperone 2 6932 Breganzona"</f>
        <v>Elettrocrivelli SA Via Cresperone 2 6932 Breganzona</v>
      </c>
      <c r="B19" t="s">
        <v>3</v>
      </c>
      <c r="C19" s="1">
        <v>40000</v>
      </c>
      <c r="D19" s="19" t="s">
        <v>13</v>
      </c>
    </row>
    <row r="20" spans="1:5">
      <c r="A20" t="str">
        <f>"Fabrizio Bito Dotta 6987 Caslano"</f>
        <v>Fabrizio Bito Dotta 6987 Caslano</v>
      </c>
      <c r="B20" t="s">
        <v>3</v>
      </c>
      <c r="C20" s="1">
        <v>25600</v>
      </c>
      <c r="D20" s="19" t="s">
        <v>13</v>
      </c>
    </row>
    <row r="21" spans="1:5">
      <c r="A21" t="str">
        <f>"Fratelli Maffi Piano La Stampa 6964 Davesco-Soragno"</f>
        <v>Fratelli Maffi Piano La Stampa 6964 Davesco-Soragno</v>
      </c>
      <c r="B21" t="str">
        <f>"noleggio compattatore Dicembre 2016 - bonifico car"</f>
        <v>noleggio compattatore Dicembre 2016 - bonifico car</v>
      </c>
      <c r="C21" s="1">
        <v>19589.3</v>
      </c>
      <c r="D21" s="19" t="s">
        <v>15</v>
      </c>
      <c r="E21" s="11" t="s">
        <v>11</v>
      </c>
    </row>
    <row r="22" spans="1:5">
      <c r="A22" t="str">
        <f>"G. &amp; B. Garage Bivio SA Via Cantonale 6986 Curio"</f>
        <v>G. &amp; B. Garage Bivio SA Via Cantonale 6986 Curio</v>
      </c>
      <c r="B22" t="str">
        <f>"benzinia veicoli comunali"</f>
        <v>benzinia veicoli comunali</v>
      </c>
      <c r="C22" s="1">
        <v>18496.349999999999</v>
      </c>
      <c r="D22" s="19" t="s">
        <v>15</v>
      </c>
      <c r="E22" s="12" t="s">
        <v>11</v>
      </c>
    </row>
    <row r="23" spans="1:5">
      <c r="A23" t="str">
        <f>"Geosistema via Luganetto 4 6962 Viganello"</f>
        <v>Geosistema via Luganetto 4 6962 Viganello</v>
      </c>
      <c r="B23" t="str">
        <f>"segnaletica"</f>
        <v>segnaletica</v>
      </c>
      <c r="C23" s="1">
        <v>10476</v>
      </c>
      <c r="D23" s="19" t="s">
        <v>15</v>
      </c>
    </row>
    <row r="24" spans="1:5">
      <c r="A24" t="str">
        <f>"Giacomazzi e Ruffini SA 6670 Avegno"</f>
        <v>Giacomazzi e Ruffini SA 6670 Avegno</v>
      </c>
      <c r="B24" t="s">
        <v>3</v>
      </c>
      <c r="C24" s="1">
        <v>120000</v>
      </c>
      <c r="D24" s="19" t="s">
        <v>13</v>
      </c>
    </row>
    <row r="25" spans="1:5">
      <c r="A25" t="str">
        <f>"Giampiero Antonioli PIAZZA COMPOSTAGGIO Via Pazz 1 6986 Novaggio"</f>
        <v>Giampiero Antonioli PIAZZA COMPOSTAGGIO Via Pazz 1 6986 Novaggio</v>
      </c>
      <c r="B25" t="str">
        <f>"gestione compostaggio 2° acconto 2016 2° acconto 2016"</f>
        <v>gestione compostaggio 2° acconto 2016 2° acconto 2016</v>
      </c>
      <c r="C25" s="1">
        <v>13000</v>
      </c>
      <c r="D25" s="19" t="s">
        <v>15</v>
      </c>
    </row>
    <row r="26" spans="1:5">
      <c r="A26" t="str">
        <f>"Gianni Ochsner Servizi Pubblici SA via Cantonale 2 6814 Lamone"</f>
        <v>Gianni Ochsner Servizi Pubblici SA via Cantonale 2 6814 Lamone</v>
      </c>
      <c r="B26" t="str">
        <f>"carcasse 2016"</f>
        <v>carcasse 2016</v>
      </c>
      <c r="C26" s="1">
        <v>13365.15</v>
      </c>
      <c r="D26" s="19" t="s">
        <v>15</v>
      </c>
      <c r="E26" s="13" t="s">
        <v>11</v>
      </c>
    </row>
    <row r="27" spans="1:5">
      <c r="A27" t="str">
        <f>"Glas Trösch AG Isolierglas Industrestrasse 29 4922 Bützberg"</f>
        <v>Glas Trösch AG Isolierglas Industrestrasse 29 4922 Bützberg</v>
      </c>
      <c r="B27" t="s">
        <v>3</v>
      </c>
      <c r="C27" s="1">
        <v>21279.65</v>
      </c>
      <c r="D27" s="19" t="s">
        <v>13</v>
      </c>
    </row>
    <row r="28" spans="1:5">
      <c r="A28" t="str">
        <f>"Grenkefactoring AG Righetti combustibili SA Hochbergerstrasse 60C 4057 Basel"</f>
        <v>Grenkefactoring AG Righetti combustibili SA Hochbergerstrasse 60C 4057 Basel</v>
      </c>
      <c r="B28" t="str">
        <f>"SI Bedigliora nafta"</f>
        <v>SI Bedigliora nafta</v>
      </c>
      <c r="C28" s="1">
        <v>14978.2</v>
      </c>
      <c r="D28" s="19" t="s">
        <v>15</v>
      </c>
      <c r="E28" s="14" t="s">
        <v>11</v>
      </c>
    </row>
    <row r="29" spans="1:5">
      <c r="A29" t="str">
        <f>"Häny AG 8645 Jona"</f>
        <v>Häny AG 8645 Jona</v>
      </c>
      <c r="B29" t="str">
        <f>"riparazione pompa canalizzazione via canavee"</f>
        <v>riparazione pompa canalizzazione via canavee</v>
      </c>
      <c r="C29" s="1">
        <v>5489.05</v>
      </c>
      <c r="D29" s="19" t="s">
        <v>15</v>
      </c>
    </row>
    <row r="30" spans="1:5">
      <c r="A30" t="str">
        <f>"Implenia Costruzione SA Strada Regina 50 6934 Bioggio"</f>
        <v>Implenia Costruzione SA Strada Regina 50 6934 Bioggio</v>
      </c>
      <c r="B30" t="s">
        <v>3</v>
      </c>
      <c r="C30" s="1">
        <v>60000</v>
      </c>
      <c r="D30" s="19" t="s">
        <v>13</v>
      </c>
    </row>
    <row r="31" spans="1:5">
      <c r="A31" t="str">
        <f>"Ing. Enzo Vanetta Studio d'ingegneria Via la Santa 9 6962 Viganello"</f>
        <v>Ing. Enzo Vanetta Studio d'ingegneria Via la Santa 9 6962 Viganello</v>
      </c>
      <c r="B31" t="s">
        <v>3</v>
      </c>
      <c r="C31" s="1">
        <v>34560</v>
      </c>
      <c r="D31" s="19" t="s">
        <v>13</v>
      </c>
    </row>
    <row r="32" spans="1:5">
      <c r="A32" t="str">
        <f>"Innosasn SA Via della Posta 6934 Bioggio"</f>
        <v>Innosasn SA Via della Posta 6934 Bioggio</v>
      </c>
      <c r="B32" t="s">
        <v>3</v>
      </c>
      <c r="C32" s="1">
        <v>11500</v>
      </c>
      <c r="D32" s="19" t="s">
        <v>13</v>
      </c>
    </row>
    <row r="33" spans="1:5">
      <c r="A33" t="str">
        <f>"ISS Bernasconi SA Strada Regina 94 6982 Agno"</f>
        <v>ISS Bernasconi SA Strada Regina 94 6982 Agno</v>
      </c>
      <c r="B33" t="str">
        <f>"trasporto vuotatura benna con coperchio"</f>
        <v>trasporto vuotatura benna con coperchio</v>
      </c>
      <c r="C33" s="1">
        <v>5193.3999999999996</v>
      </c>
      <c r="D33" s="19" t="s">
        <v>15</v>
      </c>
      <c r="E33" s="16" t="s">
        <v>11</v>
      </c>
    </row>
    <row r="34" spans="1:5">
      <c r="A34" t="str">
        <f>"ISS Facility Servises AG Buckhauserstrasse 22 8010 Zurich"</f>
        <v>ISS Facility Servises AG Buckhauserstrasse 22 8010 Zurich</v>
      </c>
      <c r="B34" t="str">
        <f>"spese pulizia dicembre"</f>
        <v>spese pulizia dicembre</v>
      </c>
      <c r="C34" s="1">
        <v>58984.85</v>
      </c>
      <c r="D34" t="s">
        <v>14</v>
      </c>
      <c r="E34" s="15" t="s">
        <v>11</v>
      </c>
    </row>
    <row r="35" spans="1:5">
      <c r="A35" t="str">
        <f>"Istampa cartoleria SA 6982 Agno"</f>
        <v>Istampa cartoleria SA 6982 Agno</v>
      </c>
      <c r="B35" t="str">
        <f>"materiale SI Bedigliora"</f>
        <v>materiale SI Bedigliora</v>
      </c>
      <c r="C35" s="1">
        <v>13314.95</v>
      </c>
      <c r="D35" s="19" t="s">
        <v>15</v>
      </c>
      <c r="E35" s="17" t="s">
        <v>11</v>
      </c>
    </row>
    <row r="36" spans="1:5">
      <c r="A36" t="str">
        <f>"Istampa Print SA Viale Reina 6982 Agno"</f>
        <v>Istampa Print SA Viale Reina 6982 Agno</v>
      </c>
      <c r="B36" t="str">
        <f>"stampa biglietti vistia Artaria e Cappelli"</f>
        <v>stampa biglietti vistia Artaria e Cappelli</v>
      </c>
      <c r="C36" s="1">
        <v>6068.5</v>
      </c>
      <c r="D36" s="19" t="s">
        <v>15</v>
      </c>
      <c r="E36" s="18" t="s">
        <v>11</v>
      </c>
    </row>
    <row r="37" spans="1:5">
      <c r="A37" t="str">
        <f>"Laube SA Via Chiasso 6710 Biasca"</f>
        <v>Laube SA Via Chiasso 6710 Biasca</v>
      </c>
      <c r="B37" t="s">
        <v>3</v>
      </c>
      <c r="C37" s="1">
        <v>55000</v>
      </c>
      <c r="D37" s="19" t="s">
        <v>13</v>
      </c>
    </row>
    <row r="38" spans="1:5">
      <c r="A38" t="str">
        <f>"Lucchini &amp; Lippuner SA Via Luganetto 4 6962 Viganello"</f>
        <v>Lucchini &amp; Lippuner SA Via Luganetto 4 6962 Viganello</v>
      </c>
      <c r="B38" t="s">
        <v>12</v>
      </c>
      <c r="C38" s="1">
        <v>10871.65</v>
      </c>
      <c r="D38" s="19" t="s">
        <v>15</v>
      </c>
      <c r="E38" s="19" t="s">
        <v>11</v>
      </c>
    </row>
    <row r="39" spans="1:5">
      <c r="A39" t="str">
        <f>"Mafledil SA 6500 Bellinzona"</f>
        <v>Mafledil SA 6500 Bellinzona</v>
      </c>
      <c r="B39" t="s">
        <v>3</v>
      </c>
      <c r="C39" s="1">
        <v>427744</v>
      </c>
      <c r="D39" s="19" t="s">
        <v>13</v>
      </c>
    </row>
    <row r="40" spans="1:5">
      <c r="A40" t="str">
        <f>"MalcaFer Sagl 6981 Bedigliora"</f>
        <v>MalcaFer Sagl 6981 Bedigliora</v>
      </c>
      <c r="B40" t="str">
        <f>"vasca contenimento per cippato SE"</f>
        <v>vasca contenimento per cippato SE</v>
      </c>
      <c r="C40" s="1">
        <v>8116.2</v>
      </c>
      <c r="D40" s="19" t="s">
        <v>15</v>
      </c>
    </row>
    <row r="41" spans="1:5">
      <c r="A41" t="str">
        <f>"Pedrotti Ivan Via Selva Bella 3 Casella postale 101 6986 Novaggio"</f>
        <v>Pedrotti Ivan Via Selva Bella 3 Casella postale 101 6986 Novaggio</v>
      </c>
      <c r="B41" t="str">
        <f>"posa numeri civici e nome vie"</f>
        <v>posa numeri civici e nome vie</v>
      </c>
      <c r="C41" s="1">
        <v>6900</v>
      </c>
      <c r="D41" t="s">
        <v>14</v>
      </c>
    </row>
    <row r="42" spans="1:5">
      <c r="A42" t="str">
        <f>"Pedrotti Ivan Via Selva Bella 3 Casella postale 101 6986 Novaggio"</f>
        <v>Pedrotti Ivan Via Selva Bella 3 Casella postale 101 6986 Novaggio</v>
      </c>
      <c r="B42" t="s">
        <v>1</v>
      </c>
      <c r="C42" s="1">
        <v>7522.2</v>
      </c>
      <c r="D42" t="s">
        <v>15</v>
      </c>
      <c r="E42" s="19" t="s">
        <v>11</v>
      </c>
    </row>
    <row r="43" spans="1:5">
      <c r="A43" t="str">
        <f>"Pedrotti Ivan Via Selva Bella 3 Casella postale 101 6986 Novaggio"</f>
        <v>Pedrotti Ivan Via Selva Bella 3 Casella postale 101 6986 Novaggio</v>
      </c>
      <c r="B43" t="s">
        <v>2</v>
      </c>
      <c r="C43" s="1">
        <v>6521.4</v>
      </c>
      <c r="D43" t="s">
        <v>15</v>
      </c>
      <c r="E43" s="19" t="s">
        <v>11</v>
      </c>
    </row>
    <row r="44" spans="1:5">
      <c r="A44" t="str">
        <f>"Pedrotti Ivan Via Selva Bella 3 Casella postale 101 6986 Novaggio"</f>
        <v>Pedrotti Ivan Via Selva Bella 3 Casella postale 101 6986 Novaggio</v>
      </c>
      <c r="B44" t="s">
        <v>0</v>
      </c>
      <c r="C44" s="1">
        <v>16737</v>
      </c>
      <c r="D44" t="s">
        <v>13</v>
      </c>
    </row>
    <row r="45" spans="1:5">
      <c r="A45" t="str">
        <f>"Peter Disch e Fausto Marcoli Comunità di Lavoro Via Pazz 6986 Novaggio"</f>
        <v>Peter Disch e Fausto Marcoli Comunità di Lavoro Via Pazz 6986 Novaggio</v>
      </c>
      <c r="B45" t="str">
        <f>"fase esecutiva 4.52 ampliamento ISMM"</f>
        <v>fase esecutiva 4.52 ampliamento ISMM</v>
      </c>
      <c r="C45" s="1">
        <v>15103</v>
      </c>
      <c r="D45" t="s">
        <v>15</v>
      </c>
    </row>
    <row r="46" spans="1:5">
      <c r="A46" t="str">
        <f>"Piona Elproject SA Via Curti 5 6900 Lugano"</f>
        <v>Piona Elproject SA Via Curti 5 6900 Lugano</v>
      </c>
      <c r="B46" t="s">
        <v>3</v>
      </c>
      <c r="C46" s="1">
        <v>12960</v>
      </c>
      <c r="D46" s="19" t="s">
        <v>13</v>
      </c>
    </row>
    <row r="47" spans="1:5">
      <c r="A47" t="str">
        <f>"QuantMann SA Via Cantonale 6723 Prugiasco"</f>
        <v>QuantMann SA Via Cantonale 6723 Prugiasco</v>
      </c>
      <c r="B47" t="s">
        <v>3</v>
      </c>
      <c r="C47" s="1">
        <v>7972.55</v>
      </c>
      <c r="D47" t="s">
        <v>15</v>
      </c>
    </row>
    <row r="48" spans="1:5">
      <c r="A48" t="str">
        <f>"Seewercf Camini SA Via Cantonale 41 6805 Mezzovico"</f>
        <v>Seewercf Camini SA Via Cantonale 41 6805 Mezzovico</v>
      </c>
      <c r="B48" t="s">
        <v>3</v>
      </c>
      <c r="C48" s="1">
        <v>12000</v>
      </c>
      <c r="D48" t="s">
        <v>13</v>
      </c>
    </row>
    <row r="49" spans="1:4">
      <c r="A49" t="str">
        <f>"Signal AG 3294 Büren an der Aare"</f>
        <v>Signal AG 3294 Büren an der Aare</v>
      </c>
      <c r="B49" t="str">
        <f>"FORNITURA NUMERI CIVICI E CARTELLI VIE"</f>
        <v>FORNITURA NUMERI CIVICI E CARTELLI VIE</v>
      </c>
      <c r="C49" s="1">
        <v>24955.8</v>
      </c>
      <c r="D49" t="s">
        <v>15</v>
      </c>
    </row>
    <row r="50" spans="1:4">
      <c r="A50" t="str">
        <f>"Signor Antonioli Giampiero Via Meguldín 16 6986 Novaggio"</f>
        <v>Signor Antonioli Giampiero Via Meguldín 16 6986 Novaggio</v>
      </c>
      <c r="B50" t="str">
        <f>"pulizia compostaggio e smaltimento materiale smaltimento materiale"</f>
        <v>pulizia compostaggio e smaltimento materiale smaltimento materiale</v>
      </c>
      <c r="C50" s="1">
        <v>13250</v>
      </c>
      <c r="D50" t="s">
        <v>15</v>
      </c>
    </row>
    <row r="51" spans="1:4">
      <c r="A51" t="str">
        <f>"Silvano Pozzi SA Via Cereda 9 a 6828 Balerna"</f>
        <v>Silvano Pozzi SA Via Cereda 9 a 6828 Balerna</v>
      </c>
      <c r="B51" t="s">
        <v>3</v>
      </c>
      <c r="C51" s="1">
        <v>32400</v>
      </c>
      <c r="D51" t="s">
        <v>15</v>
      </c>
    </row>
    <row r="52" spans="1:4">
      <c r="A52" t="str">
        <f>"Studio tecnico Idalgo Ferretti Ai Bornee 6984 Pura"</f>
        <v>Studio tecnico Idalgo Ferretti Ai Bornee 6984 Pura</v>
      </c>
      <c r="B52" t="str">
        <f>"controllo impianti di combustione Comune di Novaggio"</f>
        <v>controllo impianti di combustione Comune di Novaggio</v>
      </c>
      <c r="C52" s="1">
        <v>12640</v>
      </c>
      <c r="D52" t="s">
        <v>15</v>
      </c>
    </row>
    <row r="53" spans="1:4">
      <c r="A53" t="str">
        <f>"Tech-Insta SA Via Industria 6807 Taverne"</f>
        <v>Tech-Insta SA Via Industria 6807 Taverne</v>
      </c>
      <c r="B53" t="s">
        <v>3</v>
      </c>
      <c r="C53" s="1">
        <v>97200</v>
      </c>
      <c r="D53" t="s">
        <v>13</v>
      </c>
    </row>
    <row r="54" spans="1:4">
      <c r="A54" t="str">
        <f>"Ufficio consulenza Energia Sagl 6900 Paradiso"</f>
        <v>Ufficio consulenza Energia Sagl 6900 Paradiso</v>
      </c>
      <c r="B54" t="str">
        <f>"concorso impianti temotecinic e idrosanitari"</f>
        <v>concorso impianti temotecinic e idrosanitari</v>
      </c>
      <c r="C54" s="1">
        <v>1591.6</v>
      </c>
      <c r="D54" t="s">
        <v>15</v>
      </c>
    </row>
    <row r="55" spans="1:4">
      <c r="A55" t="str">
        <f>"Urbass fgm Dr. Arch. Fabio Giacomazzi Via Vedeggio 1 6928 Manno"</f>
        <v>Urbass fgm Dr. Arch. Fabio Giacomazzi Via Vedeggio 1 6928 Manno</v>
      </c>
      <c r="B55" t="str">
        <f>"variante poco conto mappale 129"</f>
        <v>variante poco conto mappale 129</v>
      </c>
      <c r="C55" s="1">
        <v>7829.95</v>
      </c>
      <c r="D55" t="s">
        <v>15</v>
      </c>
    </row>
    <row r="56" spans="1:4">
      <c r="A56" t="str">
        <f>"Vitrocsa Design System SA Zona Industriale 1 Via Vedeggio 7 6807 Taverne"</f>
        <v>Vitrocsa Design System SA Zona Industriale 1 Via Vedeggio 7 6807 Taverne</v>
      </c>
      <c r="B56" t="s">
        <v>3</v>
      </c>
      <c r="C56" s="1">
        <v>16971.099999999999</v>
      </c>
      <c r="D56" s="19" t="s">
        <v>13</v>
      </c>
    </row>
    <row r="57" spans="1:4">
      <c r="A57" t="str">
        <f>"Zirkus Lollypop 7492 Alvaneu Dorf"</f>
        <v>Zirkus Lollypop 7492 Alvaneu Dorf</v>
      </c>
      <c r="B57" t="str">
        <f>"scuola elementare novaggio circo lolly pop Circo Lollypop"</f>
        <v>scuola elementare novaggio circo lolly pop Circo Lollypop</v>
      </c>
      <c r="C57" s="1">
        <v>8000</v>
      </c>
      <c r="D57" t="s"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ELENCO_FATTURE_DEFINITIVE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Novaggio</dc:creator>
  <cp:lastModifiedBy>Municipio Novaggio</cp:lastModifiedBy>
  <dcterms:created xsi:type="dcterms:W3CDTF">2019-01-17T14:28:10Z</dcterms:created>
  <dcterms:modified xsi:type="dcterms:W3CDTF">2019-01-17T14:28:10Z</dcterms:modified>
</cp:coreProperties>
</file>